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'ci.equity'!$A$1:$O$58</definedName>
    <definedName name="_xlnm.Print_Area" localSheetId="0">'IncomeStat'!$B$1:$J$53</definedName>
  </definedNames>
  <calcPr fullCalcOnLoad="1"/>
</workbook>
</file>

<file path=xl/sharedStrings.xml><?xml version="1.0" encoding="utf-8"?>
<sst xmlns="http://schemas.openxmlformats.org/spreadsheetml/2006/main" count="214" uniqueCount="157">
  <si>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</si>
  <si>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</si>
  <si>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</si>
  <si>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</si>
  <si>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</si>
  <si>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</si>
  <si>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</si>
  <si>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</si>
  <si>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</si>
  <si>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</si>
  <si>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</si>
  <si>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</si>
  <si>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</si>
  <si>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</si>
  <si>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</si>
  <si>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</si>
  <si>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</si>
  <si>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</si>
  <si>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</si>
  <si>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</si>
  <si>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</si>
  <si>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</si>
  <si>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</si>
  <si>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</si>
  <si>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</si>
  <si>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</si>
  <si>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</si>
  <si>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</si>
  <si>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</si>
  <si>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</si>
  <si>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</si>
  <si>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</si>
  <si>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</si>
  <si>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</si>
  <si>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</si>
  <si>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</si>
  <si>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</si>
  <si>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</si>
  <si>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</si>
  <si>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</si>
  <si>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</si>
  <si>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</si>
  <si>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</si>
  <si>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</si>
  <si>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</si>
  <si>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</si>
  <si>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</si>
  <si>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</si>
  <si>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</si>
  <si>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</si>
  <si>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</si>
  <si>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</si>
  <si>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</si>
  <si>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</si>
  <si>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</si>
  <si>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</si>
  <si>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</si>
  <si>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</si>
  <si>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</si>
  <si>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</si>
  <si>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</si>
  <si>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</si>
  <si>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</si>
  <si>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</si>
  <si>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</si>
  <si>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</si>
  <si>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</si>
  <si>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</si>
  <si>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</si>
  <si>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</si>
  <si>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</si>
  <si>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</si>
  <si>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</si>
  <si>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</si>
  <si>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</si>
  <si>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</si>
  <si>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</si>
  <si>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</si>
  <si>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</si>
  <si>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</si>
  <si>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</si>
  <si>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</si>
  <si>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</si>
  <si>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</si>
  <si>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</si>
  <si>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Translation</t>
  </si>
  <si>
    <t>Prepaid Land Lease Payments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</si>
  <si>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</si>
  <si>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</si>
  <si>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</si>
  <si>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</si>
  <si>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</si>
  <si>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</si>
  <si>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</si>
  <si>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</si>
  <si>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</si>
  <si>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</si>
  <si>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</si>
  <si>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</si>
  <si>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</si>
  <si>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</si>
  <si>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</si>
  <si>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Total comprehensive income for the</t>
  </si>
  <si>
    <t xml:space="preserve">Other comprehensive income :- </t>
  </si>
  <si>
    <t>Total Comprehensive Income</t>
  </si>
  <si>
    <t>Profit / (Loss) for the period</t>
  </si>
  <si>
    <t>Total Comprehensive ncome attributable to :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</si>
  <si>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</si>
  <si>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</si>
  <si>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</si>
  <si>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</si>
  <si>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</si>
  <si>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</si>
  <si>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</si>
  <si>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>conjunction with the Annual Financial Report for the year ended 31March 2011</t>
  </si>
  <si>
    <t>31 March 2011</t>
  </si>
  <si>
    <t xml:space="preserve">CONDENSED CONSOLIDATED STATEMENT OF FINANCIAL POSITION </t>
  </si>
  <si>
    <t>Report for the year ended 31 March 2011.</t>
  </si>
  <si>
    <t>Balance as at 01/04/2011</t>
  </si>
  <si>
    <t>Fair</t>
  </si>
  <si>
    <t>Value</t>
  </si>
  <si>
    <t>Balance as at 01/04/2010</t>
  </si>
  <si>
    <t>Profit/(Loss) before taxation</t>
  </si>
  <si>
    <t>Cash and cash equivalents at beginning of period</t>
  </si>
  <si>
    <t>Cash and cash equivalents at end of period</t>
  </si>
  <si>
    <t xml:space="preserve">                      Attributable to Equity Holders of the Parent</t>
  </si>
  <si>
    <t xml:space="preserve"> - Realisation of revaluaton surplus</t>
  </si>
  <si>
    <t xml:space="preserve"> - Currency translation difference</t>
  </si>
  <si>
    <t>Disposal of subsidiaries</t>
  </si>
  <si>
    <t>year</t>
  </si>
  <si>
    <t>Disposal of revalued land &amp; buidlings</t>
  </si>
  <si>
    <t>INTERIM FINANCIAL STATEMENT FOR THE QUARTER ENDED 30 June 2012</t>
  </si>
  <si>
    <t>For the period ended 30 June 2012</t>
  </si>
  <si>
    <t>30.6.2012)</t>
  </si>
  <si>
    <t>30.6.2011)</t>
  </si>
  <si>
    <t>as at 30 June 2012</t>
  </si>
  <si>
    <t>30.6.2012</t>
  </si>
  <si>
    <t>30.6.2011</t>
  </si>
  <si>
    <t>INTERIM FINANCIAL STATEMENT FOR THE  QUARTER ENDED 30 June 2012</t>
  </si>
  <si>
    <t>15 months ended</t>
  </si>
  <si>
    <t>15 months quarter</t>
  </si>
  <si>
    <t>ended 30 June 2012</t>
  </si>
  <si>
    <t>ended 30 June  2011</t>
  </si>
  <si>
    <t>period ended 30/6/2011</t>
  </si>
  <si>
    <t>For the financial period ended 30 June 2012</t>
  </si>
  <si>
    <t xml:space="preserve"> - Gain on fair value of financial assets</t>
  </si>
  <si>
    <t xml:space="preserve"> - Revaluaton surplus of land &amp; building</t>
  </si>
  <si>
    <t>Capital Reduction</t>
  </si>
  <si>
    <t>Currency translation difference</t>
  </si>
  <si>
    <t xml:space="preserve">Capital Reduction </t>
  </si>
  <si>
    <t>Tranfer within reserves</t>
  </si>
  <si>
    <t xml:space="preserve">Transfer within reserves </t>
  </si>
  <si>
    <t>period ended 30/6/2012</t>
  </si>
  <si>
    <t>(1.4.2012 to</t>
  </si>
  <si>
    <t>(1.4.2011 to</t>
  </si>
  <si>
    <t>(1.4.2010 to</t>
  </si>
  <si>
    <t>30.3.2011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</si>
</sst>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1" fillId="0" borderId="24" xfId="42" applyNumberFormat="1" applyFont="1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zoomScalePageLayoutView="0" workbookViewId="0" topLeftCell="B27">
      <selection activeCell="J55" sqref="J55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32.2812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88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90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131</v>
      </c>
      <c r="D6" s="4"/>
    </row>
    <row r="7" spans="3:4" ht="12.75">
      <c r="C7" s="4" t="s">
        <v>89</v>
      </c>
      <c r="D7" s="4"/>
    </row>
    <row r="9" ht="12.75">
      <c r="C9" s="3" t="s">
        <v>91</v>
      </c>
    </row>
    <row r="10" ht="12.75">
      <c r="C10" s="3" t="s">
        <v>132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92</v>
      </c>
      <c r="G13" s="6"/>
      <c r="H13" s="6" t="s">
        <v>7</v>
      </c>
      <c r="I13" s="3"/>
      <c r="J13" s="6" t="s">
        <v>92</v>
      </c>
    </row>
    <row r="14" spans="4:10" ht="12.75">
      <c r="D14" s="6" t="s">
        <v>2</v>
      </c>
      <c r="E14" s="3"/>
      <c r="F14" s="6" t="s">
        <v>93</v>
      </c>
      <c r="G14" s="6"/>
      <c r="H14" s="6" t="s">
        <v>8</v>
      </c>
      <c r="I14" s="3"/>
      <c r="J14" s="6" t="s">
        <v>93</v>
      </c>
    </row>
    <row r="15" spans="4:10" ht="12.75">
      <c r="D15" s="6" t="s">
        <v>153</v>
      </c>
      <c r="E15" s="3"/>
      <c r="F15" s="6" t="s">
        <v>154</v>
      </c>
      <c r="G15" s="6"/>
      <c r="H15" s="6" t="s">
        <v>154</v>
      </c>
      <c r="I15" s="3"/>
      <c r="J15" s="6" t="s">
        <v>155</v>
      </c>
    </row>
    <row r="16" spans="4:10" ht="12.75">
      <c r="D16" s="6" t="s">
        <v>133</v>
      </c>
      <c r="E16" s="3"/>
      <c r="F16" s="6" t="s">
        <v>134</v>
      </c>
      <c r="G16" s="6"/>
      <c r="H16" s="6" t="s">
        <v>133</v>
      </c>
      <c r="I16" s="3"/>
      <c r="J16" s="6" t="s">
        <v>134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17040</v>
      </c>
      <c r="E20" s="16"/>
      <c r="F20" s="16">
        <v>17116</v>
      </c>
      <c r="G20" s="16"/>
      <c r="H20" s="16">
        <v>83798</v>
      </c>
      <c r="I20" s="16"/>
      <c r="J20" s="16">
        <f>17116+62659</f>
        <v>79775</v>
      </c>
    </row>
    <row r="21" spans="3:10" ht="12.75">
      <c r="C21" s="1" t="s">
        <v>9</v>
      </c>
      <c r="D21" s="16">
        <v>-18200</v>
      </c>
      <c r="E21" s="16"/>
      <c r="F21" s="16">
        <v>-18451</v>
      </c>
      <c r="G21" s="16"/>
      <c r="H21" s="16">
        <v>-93657</v>
      </c>
      <c r="I21" s="16"/>
      <c r="J21" s="16">
        <f>-18451-52897-4184-12896</f>
        <v>-88428</v>
      </c>
    </row>
    <row r="22" spans="3:10" ht="12.75">
      <c r="C22" s="1" t="s">
        <v>10</v>
      </c>
      <c r="D22" s="17">
        <v>1737</v>
      </c>
      <c r="E22" s="16"/>
      <c r="F22" s="17">
        <v>1321</v>
      </c>
      <c r="G22" s="16"/>
      <c r="H22" s="17">
        <v>4586</v>
      </c>
      <c r="I22" s="16"/>
      <c r="J22" s="17">
        <f>1321+626</f>
        <v>1947</v>
      </c>
    </row>
    <row r="23" spans="3:10" ht="12.75">
      <c r="C23" s="1" t="s">
        <v>108</v>
      </c>
      <c r="D23" s="16">
        <f>SUM(D20:D22)</f>
        <v>577</v>
      </c>
      <c r="E23" s="16"/>
      <c r="F23" s="16">
        <f>SUM(F20:F22)</f>
        <v>-14</v>
      </c>
      <c r="G23" s="16"/>
      <c r="H23" s="16">
        <f>SUM(H20:H22)</f>
        <v>-5273</v>
      </c>
      <c r="I23" s="16"/>
      <c r="J23" s="16">
        <f>SUM(J20:J22)</f>
        <v>-6706</v>
      </c>
    </row>
    <row r="24" spans="3:10" ht="12.75">
      <c r="C24" s="1" t="s">
        <v>5</v>
      </c>
      <c r="D24" s="17">
        <v>-392</v>
      </c>
      <c r="E24" s="16"/>
      <c r="F24" s="17">
        <v>-587</v>
      </c>
      <c r="G24" s="16"/>
      <c r="H24" s="17">
        <v>-2433</v>
      </c>
      <c r="I24" s="16"/>
      <c r="J24" s="17">
        <f>-587-2398</f>
        <v>-2985</v>
      </c>
    </row>
    <row r="25" spans="3:10" ht="12.75">
      <c r="C25" s="1" t="s">
        <v>81</v>
      </c>
      <c r="D25" s="16">
        <f>SUM(D23:D24)</f>
        <v>185</v>
      </c>
      <c r="E25" s="16"/>
      <c r="F25" s="16">
        <f>SUM(F23:F24)</f>
        <v>-601</v>
      </c>
      <c r="G25" s="16"/>
      <c r="H25" s="16">
        <f>SUM(H23:H24)</f>
        <v>-7706</v>
      </c>
      <c r="I25" s="16"/>
      <c r="J25" s="16">
        <f>SUM(J23:J24)</f>
        <v>-9691</v>
      </c>
    </row>
    <row r="26" spans="3:10" ht="12.75">
      <c r="C26" s="1" t="s">
        <v>4</v>
      </c>
      <c r="D26" s="17">
        <f>-137+90</f>
        <v>-47</v>
      </c>
      <c r="E26" s="16"/>
      <c r="F26" s="17">
        <v>-144</v>
      </c>
      <c r="G26" s="16"/>
      <c r="H26" s="17">
        <v>-248</v>
      </c>
      <c r="I26" s="16"/>
      <c r="J26" s="17">
        <f>-144-67</f>
        <v>-211</v>
      </c>
    </row>
    <row r="27" spans="3:10" ht="13.5" thickBot="1">
      <c r="C27" s="1" t="s">
        <v>105</v>
      </c>
      <c r="D27" s="18">
        <f>SUM(D25:D26)</f>
        <v>138</v>
      </c>
      <c r="E27" s="16"/>
      <c r="F27" s="18">
        <f>SUM(F25:F26)</f>
        <v>-745</v>
      </c>
      <c r="G27" s="16"/>
      <c r="H27" s="18">
        <f>SUM(H25:H26)</f>
        <v>-7954</v>
      </c>
      <c r="I27" s="16"/>
      <c r="J27" s="18">
        <f>SUM(J25:J26)</f>
        <v>-9902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103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127</v>
      </c>
      <c r="D30" s="19">
        <v>0</v>
      </c>
      <c r="E30" s="16"/>
      <c r="F30" s="19">
        <v>0</v>
      </c>
      <c r="G30" s="16"/>
      <c r="H30" s="19">
        <v>0</v>
      </c>
      <c r="I30" s="16"/>
      <c r="J30" s="19">
        <v>3</v>
      </c>
    </row>
    <row r="31" spans="3:10" ht="12.75">
      <c r="C31" s="1" t="s">
        <v>146</v>
      </c>
      <c r="D31" s="19"/>
      <c r="E31" s="16"/>
      <c r="F31" s="19"/>
      <c r="G31" s="16"/>
      <c r="H31" s="19"/>
      <c r="I31" s="16"/>
      <c r="J31" s="19">
        <v>1926</v>
      </c>
    </row>
    <row r="32" spans="3:10" ht="12.75">
      <c r="C32" s="1" t="s">
        <v>126</v>
      </c>
      <c r="D32" s="19">
        <v>448</v>
      </c>
      <c r="E32" s="16"/>
      <c r="F32" s="19">
        <v>0</v>
      </c>
      <c r="G32" s="16"/>
      <c r="H32" s="19">
        <f>645+448</f>
        <v>1093</v>
      </c>
      <c r="I32" s="16"/>
      <c r="J32" s="19">
        <v>-402</v>
      </c>
    </row>
    <row r="33" spans="3:10" ht="12.75">
      <c r="C33" s="1" t="s">
        <v>145</v>
      </c>
      <c r="D33" s="19"/>
      <c r="E33" s="16"/>
      <c r="F33" s="19"/>
      <c r="G33" s="16"/>
      <c r="H33" s="19"/>
      <c r="I33" s="16"/>
      <c r="J33" s="19">
        <v>13</v>
      </c>
    </row>
    <row r="34" spans="4:10" ht="12.75">
      <c r="D34" s="19"/>
      <c r="E34" s="16"/>
      <c r="F34" s="19"/>
      <c r="G34" s="16"/>
      <c r="H34" s="19"/>
      <c r="I34" s="16"/>
      <c r="J34" s="19"/>
    </row>
    <row r="35" spans="3:10" ht="13.5" thickBot="1">
      <c r="C35" s="1" t="s">
        <v>104</v>
      </c>
      <c r="D35" s="38">
        <f>D27+D30+D32</f>
        <v>586</v>
      </c>
      <c r="E35" s="16"/>
      <c r="F35" s="38">
        <f>F27+F30</f>
        <v>-745</v>
      </c>
      <c r="G35" s="16"/>
      <c r="H35" s="38">
        <f>H27+H30+H32</f>
        <v>-6861</v>
      </c>
      <c r="I35" s="16"/>
      <c r="J35" s="38">
        <f>SUM(J27:J34)</f>
        <v>-8362</v>
      </c>
    </row>
    <row r="36" spans="4:10" ht="12.75">
      <c r="D36" s="16"/>
      <c r="E36" s="16"/>
      <c r="F36" s="16"/>
      <c r="G36" s="16"/>
      <c r="H36" s="16"/>
      <c r="I36" s="16"/>
      <c r="J36" s="16"/>
    </row>
    <row r="37" spans="3:10" ht="12.75">
      <c r="C37" s="1" t="s">
        <v>109</v>
      </c>
      <c r="D37" s="16"/>
      <c r="E37" s="16"/>
      <c r="F37" s="16"/>
      <c r="G37" s="16"/>
      <c r="H37" s="16"/>
      <c r="I37" s="16"/>
      <c r="J37" s="16"/>
    </row>
    <row r="38" spans="3:10" ht="12.75">
      <c r="C38" s="1" t="s">
        <v>67</v>
      </c>
      <c r="D38" s="16">
        <v>138</v>
      </c>
      <c r="E38" s="16"/>
      <c r="F38" s="16">
        <v>-601</v>
      </c>
      <c r="G38" s="16"/>
      <c r="H38" s="16">
        <v>-7808</v>
      </c>
      <c r="I38" s="16"/>
      <c r="J38" s="16">
        <f>-9166-745</f>
        <v>-9911</v>
      </c>
    </row>
    <row r="39" spans="3:10" ht="12.75">
      <c r="C39" s="1" t="s">
        <v>98</v>
      </c>
      <c r="D39" s="16">
        <v>0</v>
      </c>
      <c r="E39" s="16"/>
      <c r="F39" s="16">
        <v>-144</v>
      </c>
      <c r="G39" s="16"/>
      <c r="H39" s="16">
        <v>-146</v>
      </c>
      <c r="I39" s="16"/>
      <c r="J39" s="16">
        <v>9</v>
      </c>
    </row>
    <row r="40" spans="3:10" ht="13.5" thickBot="1">
      <c r="C40" s="1" t="s">
        <v>82</v>
      </c>
      <c r="D40" s="28">
        <f>SUM(D38:D39)</f>
        <v>138</v>
      </c>
      <c r="E40" s="16"/>
      <c r="F40" s="28">
        <f>SUM(F38:F39)</f>
        <v>-745</v>
      </c>
      <c r="G40" s="16"/>
      <c r="H40" s="28">
        <f>SUM(H38:H39)</f>
        <v>-7954</v>
      </c>
      <c r="I40" s="16"/>
      <c r="J40" s="28">
        <f>SUM(J38:J39)</f>
        <v>-9902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106</v>
      </c>
      <c r="D42" s="16"/>
      <c r="E42" s="16"/>
      <c r="F42" s="16"/>
      <c r="G42" s="16"/>
      <c r="H42" s="16"/>
      <c r="I42" s="16"/>
      <c r="J42" s="16"/>
    </row>
    <row r="43" spans="3:10" ht="12.75">
      <c r="C43" s="1" t="s">
        <v>67</v>
      </c>
      <c r="D43" s="16">
        <v>586</v>
      </c>
      <c r="E43" s="16"/>
      <c r="F43" s="16">
        <v>-601</v>
      </c>
      <c r="G43" s="16"/>
      <c r="H43" s="16">
        <f>-7946+645+138+448</f>
        <v>-6715</v>
      </c>
      <c r="I43" s="16"/>
      <c r="J43" s="16">
        <f>-7817-745</f>
        <v>-8562</v>
      </c>
    </row>
    <row r="44" spans="3:10" ht="12.75">
      <c r="C44" s="1" t="s">
        <v>98</v>
      </c>
      <c r="D44" s="17">
        <v>0</v>
      </c>
      <c r="E44" s="16"/>
      <c r="F44" s="17">
        <v>-144</v>
      </c>
      <c r="G44" s="16"/>
      <c r="H44" s="17">
        <v>-146</v>
      </c>
      <c r="I44" s="16"/>
      <c r="J44" s="17">
        <v>200</v>
      </c>
    </row>
    <row r="45" spans="3:10" ht="13.5" thickBot="1">
      <c r="C45" s="1" t="s">
        <v>107</v>
      </c>
      <c r="D45" s="38">
        <f>SUM(D43:D44)</f>
        <v>586</v>
      </c>
      <c r="E45" s="16"/>
      <c r="F45" s="38">
        <f>SUM(F43:F44)</f>
        <v>-745</v>
      </c>
      <c r="G45" s="16"/>
      <c r="H45" s="38">
        <f>SUM(H43:H44)</f>
        <v>-6861</v>
      </c>
      <c r="I45" s="16"/>
      <c r="J45" s="38">
        <f>SUM(J43:J44)</f>
        <v>-8362</v>
      </c>
    </row>
    <row r="46" spans="4:10" ht="12.75">
      <c r="D46" s="16"/>
      <c r="E46" s="16"/>
      <c r="F46" s="16"/>
      <c r="G46" s="16"/>
      <c r="H46" s="16"/>
      <c r="I46" s="16"/>
      <c r="J46" s="16"/>
    </row>
    <row r="47" spans="3:10" ht="12.75">
      <c r="C47" s="1" t="s">
        <v>11</v>
      </c>
      <c r="D47" s="16"/>
      <c r="E47" s="16"/>
      <c r="F47" s="16"/>
      <c r="G47" s="16"/>
      <c r="H47" s="16"/>
      <c r="I47" s="16"/>
      <c r="J47" s="16"/>
    </row>
    <row r="48" spans="3:10" ht="12.75">
      <c r="C48" s="5" t="s">
        <v>12</v>
      </c>
      <c r="D48" s="15">
        <f>(D38/42000)*100</f>
        <v>0.32857142857142857</v>
      </c>
      <c r="E48" s="16"/>
      <c r="F48" s="15">
        <f>(F38/42000)*100</f>
        <v>-1.430952380952381</v>
      </c>
      <c r="G48" s="16"/>
      <c r="H48" s="15">
        <f>(H38/42000)*100</f>
        <v>-18.590476190476192</v>
      </c>
      <c r="I48" s="16"/>
      <c r="J48" s="15">
        <f>(J38/42000)*100</f>
        <v>-23.597619047619048</v>
      </c>
    </row>
    <row r="49" spans="3:10" ht="12.75">
      <c r="C49" s="5" t="s">
        <v>13</v>
      </c>
      <c r="D49" s="29" t="s">
        <v>45</v>
      </c>
      <c r="E49" s="16"/>
      <c r="F49" s="29" t="s">
        <v>45</v>
      </c>
      <c r="G49" s="16"/>
      <c r="H49" s="29" t="s">
        <v>45</v>
      </c>
      <c r="I49" s="16"/>
      <c r="J49" s="29" t="s">
        <v>45</v>
      </c>
    </row>
    <row r="50" spans="4:10" ht="12.75">
      <c r="D50" s="16"/>
      <c r="E50" s="16"/>
      <c r="F50" s="16"/>
      <c r="G50" s="16"/>
      <c r="H50" s="16"/>
      <c r="I50" s="16"/>
      <c r="J50" s="16"/>
    </row>
    <row r="51" ht="12.75">
      <c r="C51" s="35" t="s">
        <v>26</v>
      </c>
    </row>
    <row r="52" ht="12.75">
      <c r="C52" s="33" t="s">
        <v>46</v>
      </c>
    </row>
    <row r="53" ht="12.75">
      <c r="C53" s="33" t="s">
        <v>114</v>
      </c>
    </row>
    <row r="54" ht="12.75">
      <c r="C54" s="33"/>
    </row>
  </sheetData>
  <sheetProtection/>
  <printOptions horizontalCentered="1"/>
  <pageMargins left="0.5" right="0.38" top="0.85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7">
      <selection activeCell="D7" sqref="D7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88</v>
      </c>
      <c r="D2" s="9"/>
      <c r="E2" s="1"/>
      <c r="F2" s="33"/>
      <c r="G2" s="1"/>
      <c r="H2" s="1"/>
      <c r="I2" s="1"/>
    </row>
    <row r="3" spans="3:9" ht="15.75">
      <c r="C3" s="33" t="s">
        <v>6</v>
      </c>
      <c r="D3" s="9"/>
      <c r="E3" s="1"/>
      <c r="F3" s="33"/>
      <c r="G3" s="1"/>
      <c r="H3" s="1"/>
      <c r="I3" s="1"/>
    </row>
    <row r="4" spans="3:9" ht="15.75">
      <c r="C4" s="33" t="s">
        <v>90</v>
      </c>
      <c r="D4" s="9"/>
      <c r="E4" s="1"/>
      <c r="F4" s="33"/>
      <c r="G4" s="1"/>
      <c r="H4" s="1"/>
      <c r="I4" s="1"/>
    </row>
    <row r="5" spans="3:9" ht="12.75">
      <c r="C5" s="10"/>
      <c r="D5" s="10"/>
      <c r="E5" s="1"/>
      <c r="F5" s="1"/>
      <c r="G5" s="1"/>
      <c r="H5" s="1"/>
      <c r="I5" s="1"/>
    </row>
    <row r="6" spans="3:9" ht="12.75">
      <c r="C6" s="10" t="s">
        <v>138</v>
      </c>
      <c r="D6" s="10"/>
      <c r="E6" s="1"/>
      <c r="F6" s="1"/>
      <c r="G6" s="1"/>
      <c r="H6" s="1"/>
      <c r="I6" s="1"/>
    </row>
    <row r="7" spans="3:9" ht="12.75">
      <c r="C7" s="4" t="s">
        <v>89</v>
      </c>
      <c r="D7" s="1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3" t="s">
        <v>116</v>
      </c>
      <c r="D9" s="7"/>
      <c r="E9" s="1"/>
      <c r="F9" s="1"/>
      <c r="G9" s="1"/>
      <c r="H9" s="1"/>
      <c r="I9" s="1"/>
    </row>
    <row r="10" spans="3:9" ht="12.75">
      <c r="C10" s="3" t="s">
        <v>135</v>
      </c>
      <c r="D10" s="7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9" ht="12.75">
      <c r="C12" s="1"/>
      <c r="D12" s="1"/>
      <c r="E12" s="6" t="s">
        <v>14</v>
      </c>
      <c r="F12" s="6" t="s">
        <v>14</v>
      </c>
      <c r="G12" s="1"/>
      <c r="H12" s="1"/>
      <c r="I12" s="1"/>
    </row>
    <row r="13" spans="3:9" ht="12.75">
      <c r="C13" s="1"/>
      <c r="D13" s="1"/>
      <c r="E13" s="6" t="s">
        <v>94</v>
      </c>
      <c r="F13" s="6" t="s">
        <v>15</v>
      </c>
      <c r="G13" s="1"/>
      <c r="H13" s="1"/>
      <c r="I13" s="1"/>
    </row>
    <row r="14" spans="3:9" ht="12.75">
      <c r="C14" s="1"/>
      <c r="D14" s="1"/>
      <c r="E14" s="6" t="s">
        <v>95</v>
      </c>
      <c r="F14" s="6" t="s">
        <v>96</v>
      </c>
      <c r="G14" s="1"/>
      <c r="H14" s="1"/>
      <c r="I14" s="1"/>
    </row>
    <row r="15" spans="3:9" ht="12.75">
      <c r="C15" s="1"/>
      <c r="D15" s="1"/>
      <c r="E15" s="6" t="s">
        <v>136</v>
      </c>
      <c r="F15" s="6" t="s">
        <v>156</v>
      </c>
      <c r="G15" s="1"/>
      <c r="H15" s="1"/>
      <c r="I15" s="1"/>
    </row>
    <row r="16" spans="3:9" ht="12.75">
      <c r="C16" s="1"/>
      <c r="D16" s="1"/>
      <c r="E16" s="6" t="s">
        <v>3</v>
      </c>
      <c r="F16" s="6" t="s">
        <v>3</v>
      </c>
      <c r="G16" s="1"/>
      <c r="H16" s="1"/>
      <c r="I16" s="1"/>
    </row>
    <row r="17" spans="3:9" ht="12.75">
      <c r="C17" s="1"/>
      <c r="D17" s="1"/>
      <c r="E17" s="6"/>
      <c r="F17" s="6"/>
      <c r="G17" s="1"/>
      <c r="H17" s="1"/>
      <c r="I17" s="1"/>
    </row>
    <row r="18" spans="3:9" ht="12.75">
      <c r="C18" s="3" t="s">
        <v>69</v>
      </c>
      <c r="D18" s="1"/>
      <c r="E18" s="6"/>
      <c r="F18" s="6"/>
      <c r="G18" s="1"/>
      <c r="H18" s="1"/>
      <c r="I18" s="1"/>
    </row>
    <row r="19" spans="3:9" ht="12.75">
      <c r="C19" s="3" t="s">
        <v>72</v>
      </c>
      <c r="D19" s="1"/>
      <c r="E19" s="1"/>
      <c r="F19" s="1"/>
      <c r="G19" s="1"/>
      <c r="H19" s="1"/>
      <c r="I19" s="1"/>
    </row>
    <row r="20" spans="4:9" ht="12.75">
      <c r="D20" s="1" t="s">
        <v>16</v>
      </c>
      <c r="E20" s="20">
        <v>14971</v>
      </c>
      <c r="F20" s="24">
        <v>25846</v>
      </c>
      <c r="G20" s="1"/>
      <c r="H20" s="1"/>
      <c r="I20" s="1"/>
    </row>
    <row r="21" spans="4:9" ht="12.75">
      <c r="D21" s="1" t="s">
        <v>83</v>
      </c>
      <c r="E21" s="21">
        <v>2050</v>
      </c>
      <c r="F21" s="25">
        <v>3024</v>
      </c>
      <c r="G21" s="1"/>
      <c r="H21" s="1"/>
      <c r="I21" s="1"/>
    </row>
    <row r="22" spans="4:9" ht="12.75">
      <c r="D22" s="1" t="s">
        <v>86</v>
      </c>
      <c r="E22" s="21">
        <f>2087-142</f>
        <v>1945</v>
      </c>
      <c r="F22" s="25">
        <v>4822</v>
      </c>
      <c r="G22" s="1"/>
      <c r="H22" s="1"/>
      <c r="I22" s="1"/>
    </row>
    <row r="23" spans="4:9" ht="12.75">
      <c r="D23" s="1" t="s">
        <v>17</v>
      </c>
      <c r="E23" s="21">
        <v>28</v>
      </c>
      <c r="F23" s="25">
        <v>28</v>
      </c>
      <c r="G23" s="1"/>
      <c r="H23" s="1"/>
      <c r="I23" s="1"/>
    </row>
    <row r="24" spans="3:9" ht="12.75">
      <c r="C24" s="1"/>
      <c r="D24" s="1"/>
      <c r="E24" s="23">
        <f>SUM(E20:E23)</f>
        <v>18994</v>
      </c>
      <c r="F24" s="23">
        <f>SUM(F20:F23)</f>
        <v>33720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86</v>
      </c>
      <c r="E27" s="45">
        <v>142</v>
      </c>
      <c r="F27" s="20">
        <v>202</v>
      </c>
      <c r="G27" s="1"/>
      <c r="H27" s="1"/>
      <c r="I27" s="1"/>
    </row>
    <row r="28" spans="3:9" ht="12.75">
      <c r="C28" s="1"/>
      <c r="D28" s="1" t="s">
        <v>18</v>
      </c>
      <c r="E28" s="46">
        <v>11908</v>
      </c>
      <c r="F28" s="21">
        <v>18874</v>
      </c>
      <c r="G28" s="1"/>
      <c r="H28" s="1"/>
      <c r="I28" s="1"/>
    </row>
    <row r="29" spans="3:9" ht="12.75">
      <c r="C29" s="1"/>
      <c r="D29" s="1" t="s">
        <v>19</v>
      </c>
      <c r="E29" s="46">
        <v>25343</v>
      </c>
      <c r="F29" s="21">
        <v>20464</v>
      </c>
      <c r="G29" s="1"/>
      <c r="H29" s="1"/>
      <c r="I29" s="1"/>
    </row>
    <row r="30" spans="3:9" ht="12.75">
      <c r="C30" s="1"/>
      <c r="D30" s="1" t="s">
        <v>57</v>
      </c>
      <c r="E30" s="46">
        <f>127+4554+245+2</f>
        <v>4928</v>
      </c>
      <c r="F30" s="21">
        <v>5763</v>
      </c>
      <c r="G30" s="1"/>
      <c r="H30" s="1"/>
      <c r="I30" s="1"/>
    </row>
    <row r="31" spans="3:9" ht="12.75">
      <c r="C31" s="1"/>
      <c r="D31" s="1" t="s">
        <v>20</v>
      </c>
      <c r="E31" s="47">
        <f>2916+202</f>
        <v>3118</v>
      </c>
      <c r="F31" s="22">
        <v>4672</v>
      </c>
      <c r="G31" s="1"/>
      <c r="H31" s="1"/>
      <c r="I31" s="1"/>
    </row>
    <row r="32" spans="3:9" ht="12.75">
      <c r="C32" s="1"/>
      <c r="D32" s="1"/>
      <c r="E32" s="23">
        <f>SUM(E27:E31)</f>
        <v>45439</v>
      </c>
      <c r="F32" s="23">
        <f>SUM(F27:F31)</f>
        <v>49975</v>
      </c>
      <c r="G32" s="1"/>
      <c r="H32" s="1"/>
      <c r="I32" s="1"/>
    </row>
    <row r="33" spans="3:9" s="40" customFormat="1" ht="17.25" customHeight="1" thickBot="1">
      <c r="C33" s="41" t="s">
        <v>70</v>
      </c>
      <c r="D33" s="2"/>
      <c r="E33" s="28">
        <f>E24+E32</f>
        <v>64433</v>
      </c>
      <c r="F33" s="28">
        <f>F24+F32</f>
        <v>83695</v>
      </c>
      <c r="G33" s="2"/>
      <c r="H33" s="2"/>
      <c r="I33" s="2"/>
    </row>
    <row r="34" spans="3:9" s="40" customFormat="1" ht="13.5" thickTop="1">
      <c r="C34" s="2"/>
      <c r="D34" s="2"/>
      <c r="E34" s="19"/>
      <c r="F34" s="19"/>
      <c r="G34" s="2"/>
      <c r="H34" s="2"/>
      <c r="I34" s="2"/>
    </row>
    <row r="35" spans="3:9" s="40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42000</v>
      </c>
      <c r="G37" s="1"/>
      <c r="H37" s="1"/>
      <c r="I37" s="1"/>
    </row>
    <row r="38" spans="4:9" ht="12.75">
      <c r="D38" s="1" t="s">
        <v>43</v>
      </c>
      <c r="E38" s="22">
        <f>1405+13-4642-226-3399+138</f>
        <v>-6711</v>
      </c>
      <c r="F38" s="26">
        <v>-19903</v>
      </c>
      <c r="G38" s="1"/>
      <c r="H38" s="1"/>
      <c r="I38" s="1"/>
    </row>
    <row r="39" spans="4:9" ht="12.75">
      <c r="D39" s="3" t="s">
        <v>74</v>
      </c>
      <c r="E39" s="19">
        <f>SUM(E37:E38)</f>
        <v>14289</v>
      </c>
      <c r="F39" s="19">
        <f>SUM(F37:F38)</f>
        <v>22097</v>
      </c>
      <c r="G39" s="1"/>
      <c r="H39" s="1"/>
      <c r="I39" s="1"/>
    </row>
    <row r="40" spans="4:9" ht="12.75">
      <c r="D40" s="1" t="s">
        <v>99</v>
      </c>
      <c r="E40" s="17">
        <v>0</v>
      </c>
      <c r="F40" s="17">
        <v>627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14289</v>
      </c>
      <c r="F41" s="18">
        <f>SUM(F39:F40)</f>
        <v>22724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f>9554+95</f>
        <v>9649</v>
      </c>
      <c r="F44" s="24">
        <v>2526</v>
      </c>
      <c r="G44" s="1"/>
      <c r="H44" s="1"/>
      <c r="I44" s="1"/>
    </row>
    <row r="45" spans="4:9" ht="12.75">
      <c r="D45" s="1" t="s">
        <v>24</v>
      </c>
      <c r="E45" s="22">
        <v>770</v>
      </c>
      <c r="F45" s="26">
        <v>1303</v>
      </c>
      <c r="G45" s="1"/>
      <c r="H45" s="1"/>
      <c r="I45" s="1"/>
    </row>
    <row r="46" spans="3:9" ht="12.75">
      <c r="C46" s="1"/>
      <c r="D46" s="1"/>
      <c r="E46" s="16">
        <f>SUM(E44:E45)</f>
        <v>10419</v>
      </c>
      <c r="F46" s="16">
        <f>SUM(F44:F45)</f>
        <v>3829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23982</v>
      </c>
      <c r="F48" s="24">
        <v>38339</v>
      </c>
      <c r="G48" s="1"/>
      <c r="H48" s="1"/>
      <c r="I48" s="1"/>
    </row>
    <row r="49" spans="3:9" ht="12.75">
      <c r="C49" s="1"/>
      <c r="D49" s="1" t="s">
        <v>22</v>
      </c>
      <c r="E49" s="21">
        <v>9966</v>
      </c>
      <c r="F49" s="25">
        <v>11306</v>
      </c>
      <c r="G49" s="1"/>
      <c r="H49" s="1"/>
      <c r="I49" s="1"/>
    </row>
    <row r="50" spans="3:9" ht="12.75">
      <c r="C50" s="1"/>
      <c r="D50" s="1" t="s">
        <v>58</v>
      </c>
      <c r="E50" s="21">
        <f>553+3247</f>
        <v>3800</v>
      </c>
      <c r="F50" s="25">
        <v>4993</v>
      </c>
      <c r="G50" s="1"/>
      <c r="H50" s="1"/>
      <c r="I50" s="1"/>
    </row>
    <row r="51" spans="3:9" ht="12.75">
      <c r="C51" s="1"/>
      <c r="D51" s="1" t="s">
        <v>4</v>
      </c>
      <c r="E51" s="22">
        <v>1977</v>
      </c>
      <c r="F51" s="26">
        <v>2504</v>
      </c>
      <c r="G51" s="1"/>
      <c r="H51" s="1"/>
      <c r="I51" s="1"/>
    </row>
    <row r="52" spans="3:9" ht="12.75">
      <c r="C52" s="1" t="s">
        <v>76</v>
      </c>
      <c r="D52" s="1"/>
      <c r="E52" s="42">
        <f>SUM(E48:E51)</f>
        <v>39725</v>
      </c>
      <c r="F52" s="42">
        <f>SUM(F48:F51)</f>
        <v>57142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50144</v>
      </c>
      <c r="F53" s="27">
        <f>F46+F52</f>
        <v>60971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64433</v>
      </c>
      <c r="F54" s="18">
        <f>F41+F53</f>
        <v>83695</v>
      </c>
      <c r="G54" s="1"/>
      <c r="H54" s="1"/>
      <c r="I54" s="1"/>
    </row>
    <row r="55" spans="3:9" ht="13.5" thickTop="1">
      <c r="C55" s="1"/>
      <c r="D55" s="1"/>
      <c r="E55" s="16"/>
      <c r="F55" s="16"/>
      <c r="G55" s="1"/>
      <c r="H55" s="1"/>
      <c r="I55" s="1"/>
    </row>
    <row r="56" spans="3:9" ht="12.75">
      <c r="C56" s="3" t="s">
        <v>64</v>
      </c>
      <c r="D56" s="1"/>
      <c r="E56" s="32">
        <f>(E39)/42000*100</f>
        <v>34.02142857142857</v>
      </c>
      <c r="F56" s="32">
        <f>(F39)/42000*100</f>
        <v>52.61190476190476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8" t="s">
        <v>115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4">
      <selection activeCell="F14" sqref="F14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88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90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131</v>
      </c>
      <c r="C6" s="10"/>
      <c r="D6" s="4"/>
      <c r="E6" s="1"/>
      <c r="F6" s="1"/>
      <c r="G6" s="1"/>
      <c r="H6" s="1"/>
    </row>
    <row r="7" spans="2:8" ht="12.75">
      <c r="B7" s="4" t="s">
        <v>89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97</v>
      </c>
      <c r="C9" s="7"/>
      <c r="D9" s="1"/>
      <c r="E9" s="1"/>
      <c r="F9" s="1"/>
    </row>
    <row r="10" spans="2:6" ht="12.75">
      <c r="B10" s="3" t="s">
        <v>144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2012</v>
      </c>
      <c r="E12" s="1"/>
      <c r="F12" s="43">
        <v>2011</v>
      </c>
    </row>
    <row r="13" spans="2:6" ht="12.75">
      <c r="B13" s="1"/>
      <c r="C13" s="1"/>
      <c r="D13" s="30" t="s">
        <v>139</v>
      </c>
      <c r="E13" s="1"/>
      <c r="F13" s="30" t="s">
        <v>139</v>
      </c>
    </row>
    <row r="14" spans="2:6" ht="12.75">
      <c r="B14" s="1"/>
      <c r="C14" s="1"/>
      <c r="D14" s="30" t="s">
        <v>136</v>
      </c>
      <c r="E14" s="1"/>
      <c r="F14" s="6" t="s">
        <v>137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8" ht="12.75">
      <c r="B18" s="1" t="s">
        <v>122</v>
      </c>
      <c r="C18" s="1"/>
      <c r="D18" s="16">
        <f>-2871-5020+185</f>
        <v>-7706</v>
      </c>
      <c r="E18" s="1"/>
      <c r="F18" s="16">
        <f>-8991-700</f>
        <v>-9691</v>
      </c>
      <c r="H18" s="49"/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8" ht="12.75">
      <c r="B21" s="1"/>
      <c r="C21" s="1" t="s">
        <v>30</v>
      </c>
      <c r="D21" s="16">
        <f>3631+2800-627</f>
        <v>5804</v>
      </c>
      <c r="E21" s="1"/>
      <c r="F21" s="16">
        <v>2035</v>
      </c>
      <c r="H21" s="49"/>
    </row>
    <row r="22" spans="2:8" ht="12.75">
      <c r="B22" s="1"/>
      <c r="C22" s="1" t="s">
        <v>61</v>
      </c>
      <c r="D22" s="17">
        <f>-1219-2092+460+2220+362-191+27-292</f>
        <v>-725</v>
      </c>
      <c r="E22" s="1"/>
      <c r="F22" s="17">
        <f>1036+700</f>
        <v>1736</v>
      </c>
      <c r="H22" s="49"/>
    </row>
    <row r="23" spans="2:6" ht="12.75">
      <c r="B23" s="1"/>
      <c r="C23" s="1"/>
      <c r="D23" s="16"/>
      <c r="E23" s="1"/>
      <c r="F23" s="16"/>
    </row>
    <row r="24" spans="2:7" ht="12.75">
      <c r="B24" s="1" t="s">
        <v>110</v>
      </c>
      <c r="C24" s="1"/>
      <c r="D24" s="16">
        <f>SUM(D18:D22)</f>
        <v>-2627</v>
      </c>
      <c r="E24" s="1"/>
      <c r="F24" s="16">
        <f>SUM(F18:F22)</f>
        <v>-5920</v>
      </c>
      <c r="G24" s="16"/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8" ht="12.75">
      <c r="B27" s="1"/>
      <c r="C27" s="1" t="s">
        <v>33</v>
      </c>
      <c r="D27" s="16">
        <f>285-30-320-1218+1033+1374-2</f>
        <v>1122</v>
      </c>
      <c r="E27" s="1"/>
      <c r="F27" s="16">
        <f>1005+2</f>
        <v>1007</v>
      </c>
      <c r="H27" s="49"/>
    </row>
    <row r="28" spans="2:8" ht="12.75">
      <c r="B28" s="1"/>
      <c r="C28" s="1" t="s">
        <v>32</v>
      </c>
      <c r="D28" s="17">
        <f>2630-1595</f>
        <v>1035</v>
      </c>
      <c r="E28" s="1"/>
      <c r="F28" s="17">
        <v>7821</v>
      </c>
      <c r="H28" s="49"/>
    </row>
    <row r="29" spans="2:6" ht="12.75">
      <c r="B29" s="1"/>
      <c r="C29" s="1"/>
      <c r="D29" s="16"/>
      <c r="E29" s="1"/>
      <c r="F29" s="16"/>
    </row>
    <row r="30" spans="2:8" ht="12.75">
      <c r="B30" s="1" t="s">
        <v>62</v>
      </c>
      <c r="C30" s="1"/>
      <c r="D30" s="17">
        <f>SUM(D24:D28)</f>
        <v>-470</v>
      </c>
      <c r="E30" s="1"/>
      <c r="F30" s="17">
        <f>SUM(F24:F28)</f>
        <v>2908</v>
      </c>
      <c r="G30" s="19"/>
      <c r="H30" s="49"/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8" ht="12.75">
      <c r="B34" s="1" t="s">
        <v>60</v>
      </c>
      <c r="C34" s="1"/>
      <c r="D34" s="21">
        <f>-169-159</f>
        <v>-328</v>
      </c>
      <c r="E34" s="1"/>
      <c r="F34" s="21">
        <v>-955</v>
      </c>
      <c r="H34" s="49"/>
    </row>
    <row r="35" spans="2:8" ht="12.75">
      <c r="B35" s="1" t="s">
        <v>87</v>
      </c>
      <c r="C35" s="1"/>
      <c r="D35" s="22">
        <f>5261+13</f>
        <v>5274</v>
      </c>
      <c r="E35" s="1"/>
      <c r="F35" s="22">
        <v>3446</v>
      </c>
      <c r="H35" s="49"/>
    </row>
    <row r="36" spans="2:6" ht="12.75">
      <c r="B36" s="1"/>
      <c r="C36" s="1"/>
      <c r="D36" s="16"/>
      <c r="E36" s="1"/>
      <c r="F36" s="16"/>
    </row>
    <row r="37" spans="2:7" ht="12.75">
      <c r="B37" s="1" t="s">
        <v>111</v>
      </c>
      <c r="C37" s="1"/>
      <c r="D37" s="17">
        <f>SUM(D33:D36)</f>
        <v>4946</v>
      </c>
      <c r="E37" s="1"/>
      <c r="F37" s="17">
        <f>SUM(F33:F36)</f>
        <v>2491</v>
      </c>
      <c r="G37" s="19"/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8" ht="12.75">
      <c r="B41" s="1" t="s">
        <v>37</v>
      </c>
      <c r="C41" s="1"/>
      <c r="D41" s="21">
        <f>-5486-802-183+65</f>
        <v>-6406</v>
      </c>
      <c r="E41" s="1"/>
      <c r="F41" s="21">
        <v>-8190</v>
      </c>
      <c r="H41" s="49"/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7" ht="12.75">
      <c r="B44" s="1" t="s">
        <v>112</v>
      </c>
      <c r="C44" s="1"/>
      <c r="D44" s="17">
        <f>SUM(D40:D43)</f>
        <v>-6406</v>
      </c>
      <c r="E44" s="1"/>
      <c r="F44" s="17">
        <f>SUM(F40:F43)</f>
        <v>-8190</v>
      </c>
      <c r="G44" s="19"/>
    </row>
    <row r="45" spans="2:6" ht="12.75">
      <c r="B45" s="1"/>
      <c r="C45" s="1"/>
      <c r="D45" s="16"/>
      <c r="E45" s="1"/>
      <c r="F45" s="16"/>
    </row>
    <row r="46" spans="2:8" ht="12.75">
      <c r="B46" s="3" t="s">
        <v>39</v>
      </c>
      <c r="C46" s="1"/>
      <c r="D46" s="16">
        <f>D30+D37+D44</f>
        <v>-1930</v>
      </c>
      <c r="E46" s="1"/>
      <c r="F46" s="16">
        <f>F30+F37+F44</f>
        <v>-2791</v>
      </c>
      <c r="G46" s="16"/>
      <c r="H46" s="49"/>
    </row>
    <row r="47" spans="2:6" ht="6.75" customHeight="1">
      <c r="B47" s="1"/>
      <c r="C47" s="1"/>
      <c r="D47" s="16"/>
      <c r="E47" s="1"/>
      <c r="F47" s="16"/>
    </row>
    <row r="48" spans="2:8" ht="12.75" customHeight="1">
      <c r="B48" s="3" t="s">
        <v>123</v>
      </c>
      <c r="C48" s="1"/>
      <c r="D48" s="19">
        <v>-607</v>
      </c>
      <c r="E48" s="1"/>
      <c r="F48" s="19">
        <v>-346</v>
      </c>
      <c r="G48" s="19"/>
      <c r="H48" s="19"/>
    </row>
    <row r="49" spans="2:6" ht="6.75" customHeight="1">
      <c r="B49" s="3"/>
      <c r="C49" s="1"/>
      <c r="D49" s="17"/>
      <c r="E49" s="1"/>
      <c r="F49" s="17"/>
    </row>
    <row r="50" spans="2:8" ht="15.75" customHeight="1" thickBot="1">
      <c r="B50" s="3" t="s">
        <v>124</v>
      </c>
      <c r="C50" s="1"/>
      <c r="D50" s="34">
        <f>SUM(D46:D48)</f>
        <v>-2537</v>
      </c>
      <c r="E50" s="1"/>
      <c r="F50" s="34">
        <f>SUM(F46:F48)</f>
        <v>-3137</v>
      </c>
      <c r="G50" s="19"/>
      <c r="H50" s="19"/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198</v>
      </c>
      <c r="E54" s="1"/>
      <c r="F54" s="16">
        <v>463</v>
      </c>
    </row>
    <row r="55" spans="2:6" ht="12.75">
      <c r="B55" s="1"/>
      <c r="C55" s="1" t="s">
        <v>54</v>
      </c>
      <c r="D55" s="16">
        <v>2916</v>
      </c>
      <c r="E55" s="1"/>
      <c r="F55" s="16">
        <v>2826</v>
      </c>
    </row>
    <row r="56" spans="2:6" ht="12.75">
      <c r="B56" s="1"/>
      <c r="C56" s="1" t="s">
        <v>55</v>
      </c>
      <c r="D56" s="16">
        <v>-5651</v>
      </c>
      <c r="E56" s="1"/>
      <c r="F56" s="16">
        <v>-6426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-2537</v>
      </c>
      <c r="E58" s="1"/>
      <c r="F58" s="38">
        <f>SUM(F54:F57)</f>
        <v>-3137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51</v>
      </c>
      <c r="C62" s="1"/>
      <c r="D62" s="2"/>
      <c r="E62" s="1"/>
      <c r="F62" s="16"/>
    </row>
    <row r="63" spans="2:6" ht="12.75">
      <c r="B63" s="33" t="s">
        <v>117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6"/>
  <sheetViews>
    <sheetView tabSelected="1" zoomScalePageLayoutView="0" workbookViewId="0" topLeftCell="A7">
      <selection activeCell="I22" sqref="I22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88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90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144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119</v>
      </c>
      <c r="J14" s="6"/>
      <c r="K14" s="6" t="s">
        <v>84</v>
      </c>
      <c r="L14" s="6"/>
      <c r="M14" s="6" t="s">
        <v>100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120</v>
      </c>
      <c r="J15" s="6"/>
      <c r="K15" s="6" t="s">
        <v>85</v>
      </c>
      <c r="L15" s="6"/>
      <c r="M15" s="6" t="s">
        <v>101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113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141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118</v>
      </c>
      <c r="C22" s="16">
        <v>42000</v>
      </c>
      <c r="D22" s="16"/>
      <c r="E22" s="16">
        <v>2050</v>
      </c>
      <c r="F22" s="16"/>
      <c r="G22" s="16">
        <v>-21740</v>
      </c>
      <c r="H22" s="16"/>
      <c r="I22" s="16">
        <v>13</v>
      </c>
      <c r="J22" s="16"/>
      <c r="K22" s="16">
        <v>-226</v>
      </c>
      <c r="L22" s="16"/>
      <c r="M22" s="16">
        <v>627</v>
      </c>
      <c r="N22" s="16"/>
      <c r="O22" s="16">
        <f>SUM(C22:M22)</f>
        <v>22724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102</v>
      </c>
      <c r="P24" s="1"/>
      <c r="Q24" s="1"/>
      <c r="R24" s="1"/>
      <c r="S24" s="1"/>
      <c r="T24" s="1"/>
    </row>
    <row r="25" spans="2:20" ht="12.75">
      <c r="B25" s="1" t="s">
        <v>129</v>
      </c>
      <c r="C25" s="16">
        <v>0</v>
      </c>
      <c r="D25" s="16"/>
      <c r="E25" s="16">
        <v>0</v>
      </c>
      <c r="F25" s="16"/>
      <c r="G25" s="16">
        <f>-7946+138</f>
        <v>-7808</v>
      </c>
      <c r="H25" s="16"/>
      <c r="I25" s="16">
        <v>0</v>
      </c>
      <c r="J25" s="16"/>
      <c r="K25" s="16"/>
      <c r="L25" s="16"/>
      <c r="M25" s="16">
        <v>-146</v>
      </c>
      <c r="N25" s="16"/>
      <c r="O25" s="16">
        <f>SUM(C25:M25)</f>
        <v>-7954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151</v>
      </c>
      <c r="C27" s="16"/>
      <c r="D27" s="16"/>
      <c r="E27" s="16">
        <f>-645-448</f>
        <v>-1093</v>
      </c>
      <c r="F27" s="16"/>
      <c r="G27" s="16">
        <f>645+448</f>
        <v>1093</v>
      </c>
      <c r="H27" s="16"/>
      <c r="I27" s="16"/>
      <c r="J27" s="16"/>
      <c r="K27" s="16"/>
      <c r="L27" s="16"/>
      <c r="M27" s="16"/>
      <c r="N27" s="16"/>
      <c r="O27" s="16">
        <f>SUM(C27:M27)</f>
        <v>0</v>
      </c>
      <c r="P27" s="1"/>
      <c r="Q27" s="1"/>
      <c r="R27" s="1"/>
      <c r="S27" s="1"/>
      <c r="T27" s="1"/>
    </row>
    <row r="28" spans="2:20" ht="12.75"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2:20" ht="12.75">
      <c r="B29" s="1" t="s">
        <v>128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>
        <v>-481</v>
      </c>
      <c r="N29" s="16"/>
      <c r="O29" s="16">
        <f>SUM(C29:M29)</f>
        <v>-481</v>
      </c>
      <c r="P29" s="1"/>
      <c r="Q29" s="1"/>
      <c r="R29" s="1"/>
      <c r="S29" s="1"/>
      <c r="T29" s="1"/>
    </row>
    <row r="30" spans="2:20" ht="12.75"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2:20" ht="12.75">
      <c r="B31" s="1" t="s">
        <v>149</v>
      </c>
      <c r="C31" s="16">
        <v>-21000</v>
      </c>
      <c r="D31" s="16"/>
      <c r="E31" s="16">
        <v>0</v>
      </c>
      <c r="F31" s="16">
        <v>0</v>
      </c>
      <c r="G31" s="16">
        <v>21000</v>
      </c>
      <c r="H31" s="16"/>
      <c r="I31" s="16">
        <v>0</v>
      </c>
      <c r="J31" s="16"/>
      <c r="K31" s="16">
        <v>0</v>
      </c>
      <c r="L31" s="16"/>
      <c r="M31" s="16">
        <v>0</v>
      </c>
      <c r="N31" s="16"/>
      <c r="O31" s="16">
        <f>SUM(C31:G31)</f>
        <v>0</v>
      </c>
      <c r="P31" s="1"/>
      <c r="Q31" s="1"/>
      <c r="R31" s="1"/>
      <c r="S31" s="1"/>
      <c r="T31" s="1"/>
    </row>
    <row r="32" spans="2:20" ht="12.75"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  <c r="S32" s="1"/>
      <c r="T32" s="1"/>
    </row>
    <row r="33" spans="2:20" ht="12.75">
      <c r="B33" s="1" t="s">
        <v>50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2:20" ht="13.5" thickBot="1">
      <c r="B34" s="1" t="s">
        <v>152</v>
      </c>
      <c r="C34" s="18">
        <f>SUM(C22:C32)</f>
        <v>21000</v>
      </c>
      <c r="D34" s="18"/>
      <c r="E34" s="18">
        <f>SUM(E22:E32)</f>
        <v>957</v>
      </c>
      <c r="F34" s="18"/>
      <c r="G34" s="18">
        <f>SUM(G22:G32)</f>
        <v>-7455</v>
      </c>
      <c r="H34" s="18"/>
      <c r="I34" s="18">
        <f>SUM(I22:I32)</f>
        <v>13</v>
      </c>
      <c r="J34" s="18"/>
      <c r="K34" s="18">
        <f>SUM(K22:K32)</f>
        <v>-226</v>
      </c>
      <c r="L34" s="18"/>
      <c r="M34" s="18">
        <f>SUM(M22:M32)</f>
        <v>0</v>
      </c>
      <c r="N34" s="18"/>
      <c r="O34" s="18">
        <f>SUM(O22:O32)</f>
        <v>14289</v>
      </c>
      <c r="P34" s="1"/>
      <c r="Q34" s="1"/>
      <c r="R34" s="1"/>
      <c r="S34" s="1"/>
      <c r="T34" s="1"/>
    </row>
    <row r="35" spans="2:20" ht="13.5" thickTop="1"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3" t="s">
        <v>140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44" t="s">
        <v>142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2:20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2:20" ht="12.75">
      <c r="B39" s="1" t="s">
        <v>121</v>
      </c>
      <c r="C39" s="16">
        <v>42000</v>
      </c>
      <c r="D39" s="16"/>
      <c r="E39" s="16">
        <v>1730</v>
      </c>
      <c r="F39" s="16"/>
      <c r="G39" s="16">
        <v>-13587</v>
      </c>
      <c r="H39" s="16"/>
      <c r="I39" s="16">
        <v>0</v>
      </c>
      <c r="J39" s="16"/>
      <c r="K39" s="16">
        <v>-229</v>
      </c>
      <c r="L39" s="16"/>
      <c r="M39" s="16">
        <v>427</v>
      </c>
      <c r="N39" s="16"/>
      <c r="O39" s="16">
        <f>SUM(C39:M39)</f>
        <v>30341</v>
      </c>
      <c r="P39" s="1"/>
      <c r="Q39" s="1"/>
      <c r="R39" s="1"/>
      <c r="S39" s="1"/>
      <c r="T39" s="1"/>
    </row>
    <row r="40" spans="2:20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2:20" ht="12.75">
      <c r="B41" s="1" t="s">
        <v>102</v>
      </c>
      <c r="P41" s="1"/>
      <c r="Q41" s="1"/>
      <c r="R41" s="1"/>
      <c r="S41" s="1"/>
      <c r="T41" s="1"/>
    </row>
    <row r="42" spans="2:20" ht="12.75">
      <c r="B42" s="1" t="s">
        <v>129</v>
      </c>
      <c r="C42" s="16">
        <v>0</v>
      </c>
      <c r="D42" s="16"/>
      <c r="E42" s="16">
        <v>320</v>
      </c>
      <c r="F42" s="16"/>
      <c r="G42" s="16">
        <v>-8867</v>
      </c>
      <c r="H42" s="16"/>
      <c r="I42" s="16">
        <v>13</v>
      </c>
      <c r="J42" s="16"/>
      <c r="K42" s="16">
        <v>3</v>
      </c>
      <c r="L42" s="16"/>
      <c r="M42" s="16">
        <v>185</v>
      </c>
      <c r="N42" s="16"/>
      <c r="O42" s="16">
        <f>SUM(C42:M42)</f>
        <v>-8346</v>
      </c>
      <c r="P42" s="1"/>
      <c r="Q42" s="1"/>
      <c r="R42" s="1"/>
      <c r="S42" s="1"/>
      <c r="T42" s="1"/>
    </row>
    <row r="43" spans="2:20" ht="8.25" customHeight="1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2:20" ht="12.75" customHeight="1">
      <c r="B44" s="1" t="s">
        <v>150</v>
      </c>
      <c r="C44" s="16"/>
      <c r="D44" s="16"/>
      <c r="E44" s="16">
        <v>-1093</v>
      </c>
      <c r="F44" s="16"/>
      <c r="G44" s="16">
        <v>1093</v>
      </c>
      <c r="H44" s="16"/>
      <c r="I44" s="16"/>
      <c r="J44" s="16"/>
      <c r="K44" s="16"/>
      <c r="L44" s="16"/>
      <c r="M44" s="16"/>
      <c r="N44" s="16"/>
      <c r="O44" s="16">
        <f>SUM(C44:M44)</f>
        <v>0</v>
      </c>
      <c r="P44" s="1"/>
      <c r="Q44" s="1"/>
      <c r="R44" s="1"/>
      <c r="S44" s="1"/>
      <c r="T44" s="1"/>
    </row>
    <row r="45" spans="2:20" ht="8.25" customHeight="1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2:20" ht="12.75">
      <c r="B46" s="1" t="s">
        <v>130</v>
      </c>
      <c r="C46" s="16">
        <v>0</v>
      </c>
      <c r="D46" s="16"/>
      <c r="E46" s="16">
        <v>0</v>
      </c>
      <c r="F46" s="16"/>
      <c r="G46" s="16">
        <v>0</v>
      </c>
      <c r="H46" s="16"/>
      <c r="I46" s="16">
        <v>0</v>
      </c>
      <c r="J46" s="16"/>
      <c r="K46" s="16">
        <v>0</v>
      </c>
      <c r="L46" s="16"/>
      <c r="M46" s="16">
        <v>0</v>
      </c>
      <c r="N46" s="16"/>
      <c r="O46" s="16">
        <f>SUM(C46:M46)</f>
        <v>0</v>
      </c>
      <c r="P46" s="1"/>
      <c r="Q46" s="1"/>
      <c r="R46" s="1"/>
      <c r="S46" s="1"/>
      <c r="T46" s="1"/>
    </row>
    <row r="47" spans="2:20" ht="8.25" customHeight="1">
      <c r="B47" s="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2:20" ht="12.75">
      <c r="B48" s="1" t="s">
        <v>148</v>
      </c>
      <c r="C48" s="16">
        <v>0</v>
      </c>
      <c r="D48" s="16"/>
      <c r="E48" s="16">
        <v>0</v>
      </c>
      <c r="F48" s="16">
        <v>0</v>
      </c>
      <c r="G48" s="16">
        <v>113</v>
      </c>
      <c r="H48" s="16"/>
      <c r="I48" s="16"/>
      <c r="J48" s="16"/>
      <c r="K48" s="16">
        <v>0</v>
      </c>
      <c r="L48" s="16"/>
      <c r="M48" s="16">
        <v>-129</v>
      </c>
      <c r="N48" s="16"/>
      <c r="O48" s="16">
        <f>SUM(C48:M48)</f>
        <v>-16</v>
      </c>
      <c r="P48" s="1"/>
      <c r="Q48" s="1"/>
      <c r="R48" s="1"/>
      <c r="S48" s="1"/>
      <c r="T48" s="1"/>
    </row>
    <row r="49" spans="2:20" ht="8.25" customHeight="1">
      <c r="B49" s="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2:20" ht="12.75">
      <c r="B50" s="1" t="s">
        <v>147</v>
      </c>
      <c r="C50" s="16">
        <v>-21000</v>
      </c>
      <c r="D50" s="16"/>
      <c r="E50" s="16"/>
      <c r="F50" s="16"/>
      <c r="G50" s="16">
        <v>21000</v>
      </c>
      <c r="H50" s="16"/>
      <c r="I50" s="16"/>
      <c r="J50" s="16"/>
      <c r="K50" s="16"/>
      <c r="L50" s="16"/>
      <c r="M50" s="16"/>
      <c r="N50" s="16"/>
      <c r="O50" s="16">
        <f>SUM(C50:M50)</f>
        <v>0</v>
      </c>
      <c r="P50" s="1"/>
      <c r="Q50" s="1"/>
      <c r="R50" s="1"/>
      <c r="S50" s="1"/>
      <c r="T50" s="1"/>
    </row>
    <row r="51" spans="2:20" ht="12.75">
      <c r="B51" s="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"/>
      <c r="Q51" s="1"/>
      <c r="R51" s="1"/>
      <c r="S51" s="1"/>
      <c r="T51" s="1"/>
    </row>
    <row r="52" spans="2:20" ht="12.75">
      <c r="B52" s="1" t="s">
        <v>50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3.5" thickBot="1">
      <c r="B53" s="1" t="s">
        <v>143</v>
      </c>
      <c r="C53" s="18">
        <f>SUM(C39:C51)</f>
        <v>21000</v>
      </c>
      <c r="D53" s="18"/>
      <c r="E53" s="18">
        <f>SUM(E39:E51)</f>
        <v>957</v>
      </c>
      <c r="F53" s="18"/>
      <c r="G53" s="18">
        <f>SUM(G39:G51)</f>
        <v>-248</v>
      </c>
      <c r="H53" s="18"/>
      <c r="I53" s="18">
        <f>SUM(I39:I51)</f>
        <v>13</v>
      </c>
      <c r="J53" s="18"/>
      <c r="K53" s="18">
        <f>SUM(K39:K51)</f>
        <v>-226</v>
      </c>
      <c r="L53" s="18"/>
      <c r="M53" s="18">
        <f>SUM(M39:M51)</f>
        <v>483</v>
      </c>
      <c r="N53" s="18"/>
      <c r="O53" s="18">
        <f>SUM(O39:O51)</f>
        <v>21979</v>
      </c>
      <c r="P53" s="1"/>
      <c r="Q53" s="1"/>
      <c r="R53" s="1"/>
      <c r="S53" s="1"/>
      <c r="T53" s="1"/>
    </row>
    <row r="54" spans="2:20" ht="13.5" thickTop="1">
      <c r="B54" s="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</row>
    <row r="56" spans="2:20" ht="12.75">
      <c r="B56" s="35" t="s">
        <v>26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</row>
    <row r="57" spans="2:20" ht="12.75">
      <c r="B57" s="33" t="s">
        <v>59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"/>
      <c r="Q57" s="1"/>
      <c r="R57" s="1"/>
      <c r="S57" s="1"/>
      <c r="T57" s="1"/>
    </row>
    <row r="58" spans="2:20" ht="12.75">
      <c r="B58" s="33" t="s">
        <v>117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"/>
      <c r="Q58" s="1"/>
      <c r="R58" s="1"/>
      <c r="S58" s="1"/>
      <c r="T58" s="1"/>
    </row>
    <row r="59" spans="2:20" ht="12.75">
      <c r="B59" s="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"/>
      <c r="Q59" s="1"/>
      <c r="R59" s="1"/>
      <c r="S59" s="1"/>
      <c r="T59" s="1"/>
    </row>
    <row r="60" spans="2:20" ht="12.75"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</sheetData>
  <sheetProtection/>
  <printOptions horizontalCentered="1"/>
  <pageMargins left="0.54" right="0.25" top="0.35" bottom="0.3" header="0.18" footer="0.17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2012-08-26T10:32:13Z</cp:lastPrinted>
  <dcterms:created xsi:type="dcterms:W3CDTF">2003-07-31T03:18:21Z</dcterms:created>
  <dcterms:modified xsi:type="dcterms:W3CDTF">2012-08-26T10:38:47Z</dcterms:modified>
  <cp:category/>
  <cp:version/>
  <cp:contentType/>
  <cp:contentStatus/>
</cp:coreProperties>
</file>